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ichala.trlicikova\Desktop\"/>
    </mc:Choice>
  </mc:AlternateContent>
  <xr:revisionPtr revIDLastSave="0" documentId="13_ncr:1_{FF48B689-832B-42B7-A563-28DC6316CAD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tabulka 1 + 2" sheetId="4" r:id="rId1"/>
    <sheet name="VZOR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2" i="4" l="1"/>
  <c r="G5" i="4"/>
  <c r="G15" i="4"/>
  <c r="G29" i="4"/>
  <c r="G53" i="4" l="1"/>
  <c r="E47" i="4" l="1"/>
  <c r="G52" i="4" s="1"/>
  <c r="E41" i="4"/>
  <c r="E37" i="4"/>
  <c r="E36" i="4"/>
  <c r="E35" i="4"/>
  <c r="E33" i="4"/>
  <c r="E20" i="4"/>
  <c r="E19" i="4"/>
  <c r="E16" i="4"/>
  <c r="O15" i="4"/>
  <c r="O14" i="4"/>
  <c r="O11" i="4"/>
  <c r="O10" i="4"/>
  <c r="O9" i="4"/>
  <c r="E9" i="4"/>
  <c r="Q8" i="4"/>
  <c r="E8" i="4"/>
  <c r="O6" i="4"/>
  <c r="Q5" i="4"/>
  <c r="E5" i="4"/>
  <c r="Q4" i="4"/>
  <c r="E4" i="4"/>
  <c r="Q15" i="4" l="1"/>
  <c r="Q13" i="4"/>
  <c r="Q16" i="4" s="1"/>
  <c r="E9" i="1" l="1"/>
  <c r="E3" i="1"/>
  <c r="E15" i="1" l="1"/>
  <c r="E14" i="1"/>
  <c r="E10" i="1"/>
  <c r="E20" i="1" l="1"/>
</calcChain>
</file>

<file path=xl/sharedStrings.xml><?xml version="1.0" encoding="utf-8"?>
<sst xmlns="http://schemas.openxmlformats.org/spreadsheetml/2006/main" count="216" uniqueCount="139">
  <si>
    <t>Rok uveřejnění inzerce</t>
  </si>
  <si>
    <t>Médium</t>
  </si>
  <si>
    <t>Cena včetně DPH</t>
  </si>
  <si>
    <t>MF Dnes</t>
  </si>
  <si>
    <t>Doba seniorů</t>
  </si>
  <si>
    <t>Hospodářské noviny</t>
  </si>
  <si>
    <t>Právo</t>
  </si>
  <si>
    <t>Blesk</t>
  </si>
  <si>
    <t>regionální Deníky ČR</t>
  </si>
  <si>
    <t>Parlamentní magazín</t>
  </si>
  <si>
    <t>Lidové noviny</t>
  </si>
  <si>
    <t>xxx</t>
  </si>
  <si>
    <t>Inzerce  - tiskový odbor *)</t>
  </si>
  <si>
    <t>r. 2011</t>
  </si>
  <si>
    <t>r. 2012</t>
  </si>
  <si>
    <t>r. 2013</t>
  </si>
  <si>
    <t>r. 2014</t>
  </si>
  <si>
    <t>r. 2015</t>
  </si>
  <si>
    <t>r. 2016</t>
  </si>
  <si>
    <t>r. 2017</t>
  </si>
  <si>
    <t>r. 2018</t>
  </si>
  <si>
    <t>r. 2010</t>
  </si>
  <si>
    <r>
      <t xml:space="preserve">Blesk, Hospodářské noviny, Právo, Deník ČR, MF Dnes, Lidové noviny </t>
    </r>
    <r>
      <rPr>
        <vertAlign val="superscript"/>
        <sz val="11"/>
        <color theme="1"/>
        <rFont val="Calibri"/>
        <family val="2"/>
        <charset val="238"/>
        <scheme val="minor"/>
      </rPr>
      <t>**)</t>
    </r>
  </si>
  <si>
    <r>
      <rPr>
        <vertAlign val="superscript"/>
        <sz val="14"/>
        <color theme="1"/>
        <rFont val="Calibri"/>
        <family val="2"/>
        <charset val="238"/>
        <scheme val="minor"/>
      </rPr>
      <t xml:space="preserve">**) </t>
    </r>
    <r>
      <rPr>
        <sz val="10"/>
        <color theme="1"/>
        <rFont val="Calibri"/>
        <family val="2"/>
        <charset val="238"/>
        <scheme val="minor"/>
      </rPr>
      <t>nákup inzerce realizován prostřednictvím agentury; cena byla souhrnná za všechny uvedené deníky a nelze ji proto rozepsat po jednotlivých denících</t>
    </r>
  </si>
  <si>
    <t>*) jedná se pouze o inzerci realizovanou tiskovým odborem</t>
  </si>
  <si>
    <t xml:space="preserve">Rok </t>
  </si>
  <si>
    <t>Mediální dům</t>
  </si>
  <si>
    <t>Zadání:
Zajímá mě, kolik korun vaše ministerstvo v jednotlivých letech od roku 2016 do roku 2020 zaplatilo za mediální a reklamní služby. Prosím tyto informace rozdělit do tabulky, kde by bylo uvedené, kolik za mediální a reklamní služby od vás obdržely v konkrétních letech jednotlivé společnosti.</t>
  </si>
  <si>
    <t>Zadání:
Kolik korun vaše ministerstvo v uvedených letech utratilo za inzerci u mediálních domů? Prosím vás tyto informace opět rozdělit do tabulky, kde bude uvedeno, jakou částku od vás jednotlivé mediální domy obdržely v konkrétních letech od roku 2016 do roku 2020. Zároveň prosím také o uvedení inzerce, které nebyly ministerstvem objednány přímo u mediálních domů, ale skrze mediální společnosti, které následně inzerci v jednotlivých médiích zprostředkovaly.</t>
  </si>
  <si>
    <t>odd.</t>
  </si>
  <si>
    <t>Název společnosti</t>
  </si>
  <si>
    <t>Medium</t>
  </si>
  <si>
    <t>Objednáno napřímo
ANO/NE</t>
  </si>
  <si>
    <t>V případě NE
uvést společnost, přes kterou objednáno</t>
  </si>
  <si>
    <t>Rádio Impuls</t>
  </si>
  <si>
    <t>Český Rozhlas</t>
  </si>
  <si>
    <t>ANO</t>
  </si>
  <si>
    <t>Profesia CZ, spol. s r.o</t>
  </si>
  <si>
    <t>Economia, a.s.</t>
  </si>
  <si>
    <t>Business &amp; Professional Women CR z.s.</t>
  </si>
  <si>
    <t>EUROPLAKAT spol. s r. o.</t>
  </si>
  <si>
    <t>LONDA, spol. s.r.o.</t>
  </si>
  <si>
    <t>HAZE agency s.r.o.</t>
  </si>
  <si>
    <t>Procurement Publishing, s.r.o.</t>
  </si>
  <si>
    <t>Profi Press,s.r.o.</t>
  </si>
  <si>
    <t>Tiskárna Ministerstva vnitra, p.o.</t>
  </si>
  <si>
    <t>Propagace projektu na konferenci AVZ</t>
  </si>
  <si>
    <t>Dedikate, s.r.o.</t>
  </si>
  <si>
    <t>351/354</t>
  </si>
  <si>
    <t>351/353</t>
  </si>
  <si>
    <t>Webové stránky projektu</t>
  </si>
  <si>
    <t>Reinto s.r.o.</t>
  </si>
  <si>
    <t>Výroba videospotů</t>
  </si>
  <si>
    <t>BcA. Martin Strnad</t>
  </si>
  <si>
    <t>LONDA s.r.o</t>
  </si>
  <si>
    <t>TV Nova s.r.o</t>
  </si>
  <si>
    <t>Tisk a nájem ploch pro výlep letáků v MHD</t>
  </si>
  <si>
    <t>Omnis Olomouc, a. s.</t>
  </si>
  <si>
    <t>Vltava Labe Media, a. s.</t>
  </si>
  <si>
    <t>Marie Claire</t>
  </si>
  <si>
    <t>Burda Praha, spol. s r. o.</t>
  </si>
  <si>
    <t>Burda International CZ, s. r. o.</t>
  </si>
  <si>
    <t>Moje psychologie</t>
  </si>
  <si>
    <t>Czech news center, a. s.</t>
  </si>
  <si>
    <t>Prefesia Days 2017</t>
  </si>
  <si>
    <t>Profesia CZ, s. r. o.</t>
  </si>
  <si>
    <t xml:space="preserve">Job Fair </t>
  </si>
  <si>
    <t>Alfa Fairs, s. r. o.</t>
  </si>
  <si>
    <t>Pro Job 2017</t>
  </si>
  <si>
    <t>Ostravské výstavy, a. s.</t>
  </si>
  <si>
    <t>Jobs Expo 2018</t>
  </si>
  <si>
    <t>Incheba Expo Praha, s. r. o.</t>
  </si>
  <si>
    <t>FOR Babies 2018</t>
  </si>
  <si>
    <t>ABF, a. s.</t>
  </si>
  <si>
    <t>Career Days 2018</t>
  </si>
  <si>
    <t>Aiesec Česká republika</t>
  </si>
  <si>
    <t>Pro dítě 2020</t>
  </si>
  <si>
    <t xml:space="preserve">Veletrhy Brno, a. s. </t>
  </si>
  <si>
    <t xml:space="preserve">Leibitzer Peter </t>
  </si>
  <si>
    <t>tvorba videa</t>
  </si>
  <si>
    <t xml:space="preserve">Martin Hrdlička </t>
  </si>
  <si>
    <t>virtuální prohlídka</t>
  </si>
  <si>
    <t>stánek na veletrhu HR DAYS PRAHA 2019</t>
  </si>
  <si>
    <t>konference Equal Pay Day (přidružená kampaň)</t>
  </si>
  <si>
    <t>konference Equal Pay Day (katalog)</t>
  </si>
  <si>
    <t>plakátové plochy v tramvajích v Praze</t>
  </si>
  <si>
    <t>TV SPOT (pouze výroba)</t>
  </si>
  <si>
    <t>Hospodářské noviny  (speciální novinová příloha)</t>
  </si>
  <si>
    <t>Český rozhlas</t>
  </si>
  <si>
    <t>výroba radiospotu</t>
  </si>
  <si>
    <t>TV NOVA s.r.o.</t>
  </si>
  <si>
    <t>LIN, a.s.</t>
  </si>
  <si>
    <t>výroba TV spotu</t>
  </si>
  <si>
    <t>Martin Zavoral Frequenvcy</t>
  </si>
  <si>
    <t>TELEVIZNÍ TVORBA BRNO - DAVELS, spol. s r.o.</t>
  </si>
  <si>
    <t>tvorba videí http://www.budmeprofi.cz/</t>
  </si>
  <si>
    <t>Mladá fronta a.s.</t>
  </si>
  <si>
    <t>Česko-slovenská pediatrie</t>
  </si>
  <si>
    <t>"Informační a náborová kampaň na téma NRP"</t>
  </si>
  <si>
    <t>Remmark a.s.</t>
  </si>
  <si>
    <t>PPC kampaň projektu Mikrojesle</t>
  </si>
  <si>
    <t>Google Ireland limited</t>
  </si>
  <si>
    <t>ASTRON print, s.r.o.</t>
  </si>
  <si>
    <t>Letáky pro projekt Krajská rodinná politika (grafické zpracování a tisk)</t>
  </si>
  <si>
    <t>Knowlimits s.r.o.</t>
  </si>
  <si>
    <t>výlep plakátů - projekt Podpora sociálního bydlení</t>
  </si>
  <si>
    <t>RENGL, s.r.o</t>
  </si>
  <si>
    <t>seriál Ordinace v růžové zahradě - dějová linka - sociální bydlení</t>
  </si>
  <si>
    <t xml:space="preserve">IMPULS Rádio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</si>
  <si>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Londa spol. s.r.o.                                         </t>
  </si>
  <si>
    <t xml:space="preserve">ANO                                                                                                            </t>
  </si>
  <si>
    <t>TV Nova/TV Nova Group</t>
  </si>
  <si>
    <t>r. 2019</t>
  </si>
  <si>
    <t>3 druhy letáků (grafické zpracování a tisk) pro projekt Podpora sciálního bydlení; informační leták pro osoby v nouzi (tisk) pro projekt Podpora sociálního bydlení</t>
  </si>
  <si>
    <t>r. 2020</t>
  </si>
  <si>
    <t>plakát (graf. zprac., tisk) - projekt Podpora sociálního bydlení</t>
  </si>
  <si>
    <t>TV NOVA GROUP; Snídaně s NOVOU (info projekt Podpora sociálního bydlení)</t>
  </si>
  <si>
    <t>celkem</t>
  </si>
  <si>
    <t>Vlasta; Deník</t>
  </si>
  <si>
    <t>Deník ČR; Deník Víkend; Deník Ženy; Zdraví; Adventní čas</t>
  </si>
  <si>
    <t>Deník Ženy; Deník Víkend, Zdraví</t>
  </si>
  <si>
    <t>MarieClaire; Svět ženy</t>
  </si>
  <si>
    <t>Cena v Kč včetně DPH</t>
  </si>
  <si>
    <t>x</t>
  </si>
  <si>
    <t>Marianne; Svět ženy; Women at work a Dream big - konfer.</t>
  </si>
  <si>
    <t>Cenav Kč  včetně DPH</t>
  </si>
  <si>
    <t xml:space="preserve">Moderní obec </t>
  </si>
  <si>
    <t xml:space="preserve">Veřejná správa </t>
  </si>
  <si>
    <t xml:space="preserve">Veřejné zakázky </t>
  </si>
  <si>
    <t>Veřejné zakázky</t>
  </si>
  <si>
    <t>Moderní obec</t>
  </si>
  <si>
    <t>IMAGE CZ, a. s.</t>
  </si>
  <si>
    <t>Seznam.cz, a.s.; VLTAVA LABE MEDIA a.s.; EMPRESA MEDIA, a.s.; POMO Media Group s.r.o; MEDIA MARKETING SERVICES a.s.; OUR MEDIA a.s.</t>
  </si>
  <si>
    <t>NE</t>
  </si>
  <si>
    <t>Televizní tvorba Brno – DAVELS spol. s r.o.</t>
  </si>
  <si>
    <t>Tabulka 1 - Mediální a reklamní služby za jednotlivé společnosti - odbor 35 a sekce 8</t>
  </si>
  <si>
    <t>Tabulka 2 - Inzerce u mediálních domů - odbor 35 a sekce 8</t>
  </si>
  <si>
    <t>videoreportáže o projektech</t>
  </si>
  <si>
    <t>On-line kampaň: seznam.cz; novinky.cz; prozeny.cz; denik.cz; csfd.cz; kafe.cz; tyden.cz; femina.cz; parlamentnilisty.cz; Facebook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</si>
</sst>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4" fontId="0" fillId="0" borderId="6" xfId="0" applyNumberFormat="1" applyFont="1" applyFill="1" applyBorder="1"/>
    <xf numFmtId="0" fontId="1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4" fontId="0" fillId="0" borderId="0" xfId="0" applyNumberFormat="1" applyFont="1" applyFill="1" applyBorder="1"/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wrapText="1"/>
    </xf>
    <xf numFmtId="4" fontId="0" fillId="0" borderId="10" xfId="0" applyNumberFormat="1" applyFont="1" applyFill="1" applyBorder="1"/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wrapText="1"/>
    </xf>
    <xf numFmtId="4" fontId="0" fillId="0" borderId="4" xfId="0" applyNumberFormat="1" applyFont="1" applyFill="1" applyBorder="1"/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wrapText="1"/>
    </xf>
    <xf numFmtId="4" fontId="0" fillId="0" borderId="13" xfId="0" applyNumberFormat="1" applyFont="1" applyFill="1" applyBorder="1"/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wrapText="1"/>
    </xf>
    <xf numFmtId="4" fontId="0" fillId="0" borderId="16" xfId="0" applyNumberFormat="1" applyFont="1" applyFill="1" applyBorder="1"/>
    <xf numFmtId="4" fontId="3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vertical="center"/>
    </xf>
    <xf numFmtId="4" fontId="4" fillId="0" borderId="13" xfId="0" applyNumberFormat="1" applyFont="1" applyFill="1" applyBorder="1" applyAlignment="1">
      <alignment vertical="top"/>
    </xf>
    <xf numFmtId="0" fontId="0" fillId="0" borderId="22" xfId="0" applyFont="1" applyFill="1" applyBorder="1" applyAlignment="1">
      <alignment horizontal="center"/>
    </xf>
    <xf numFmtId="0" fontId="0" fillId="0" borderId="23" xfId="0" applyFont="1" applyFill="1" applyBorder="1" applyAlignment="1">
      <alignment vertical="top" wrapText="1"/>
    </xf>
    <xf numFmtId="4" fontId="4" fillId="0" borderId="24" xfId="0" applyNumberFormat="1" applyFont="1" applyFill="1" applyBorder="1" applyAlignment="1">
      <alignment vertical="top"/>
    </xf>
    <xf numFmtId="0" fontId="0" fillId="2" borderId="14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4" fontId="4" fillId="3" borderId="25" xfId="0" applyNumberFormat="1" applyFont="1" applyFill="1" applyBorder="1" applyAlignment="1">
      <alignment horizontal="right"/>
    </xf>
    <xf numFmtId="4" fontId="3" fillId="3" borderId="25" xfId="0" applyNumberFormat="1" applyFont="1" applyFill="1" applyBorder="1"/>
    <xf numFmtId="4" fontId="0" fillId="3" borderId="18" xfId="0" applyNumberFormat="1" applyFont="1" applyFill="1" applyBorder="1" applyAlignment="1">
      <alignment horizontal="right"/>
    </xf>
    <xf numFmtId="4" fontId="0" fillId="3" borderId="18" xfId="0" applyNumberFormat="1" applyFont="1" applyFill="1" applyBorder="1"/>
    <xf numFmtId="4" fontId="0" fillId="3" borderId="21" xfId="0" applyNumberFormat="1" applyFont="1" applyFill="1" applyBorder="1" applyAlignment="1">
      <alignment horizontal="right"/>
    </xf>
    <xf numFmtId="0" fontId="0" fillId="3" borderId="19" xfId="0" applyFont="1" applyFill="1" applyBorder="1"/>
    <xf numFmtId="4" fontId="3" fillId="3" borderId="19" xfId="0" applyNumberFormat="1" applyFont="1" applyFill="1" applyBorder="1"/>
    <xf numFmtId="4" fontId="0" fillId="3" borderId="20" xfId="0" applyNumberFormat="1" applyFont="1" applyFill="1" applyBorder="1" applyAlignment="1">
      <alignment horizontal="right"/>
    </xf>
    <xf numFmtId="4" fontId="3" fillId="3" borderId="18" xfId="0" applyNumberFormat="1" applyFont="1" applyFill="1" applyBorder="1"/>
    <xf numFmtId="0" fontId="3" fillId="3" borderId="18" xfId="0" applyFont="1" applyFill="1" applyBorder="1"/>
    <xf numFmtId="0" fontId="3" fillId="3" borderId="19" xfId="0" applyFont="1" applyFill="1" applyBorder="1"/>
    <xf numFmtId="4" fontId="4" fillId="3" borderId="20" xfId="0" applyNumberFormat="1" applyFont="1" applyFill="1" applyBorder="1" applyAlignment="1">
      <alignment horizontal="right"/>
    </xf>
    <xf numFmtId="4" fontId="3" fillId="3" borderId="17" xfId="0" applyNumberFormat="1" applyFont="1" applyFill="1" applyBorder="1"/>
    <xf numFmtId="4" fontId="4" fillId="3" borderId="17" xfId="0" applyNumberFormat="1" applyFont="1" applyFill="1" applyBorder="1" applyAlignment="1">
      <alignment horizontal="right"/>
    </xf>
    <xf numFmtId="0" fontId="0" fillId="0" borderId="8" xfId="0" applyFont="1" applyFill="1" applyBorder="1" applyAlignment="1">
      <alignment horizontal="center" vertical="top"/>
    </xf>
    <xf numFmtId="4" fontId="4" fillId="3" borderId="21" xfId="0" applyNumberFormat="1" applyFont="1" applyFill="1" applyBorder="1" applyAlignment="1">
      <alignment horizontal="right"/>
    </xf>
    <xf numFmtId="4" fontId="3" fillId="3" borderId="19" xfId="0" applyNumberFormat="1" applyFont="1" applyFill="1" applyBorder="1" applyAlignment="1">
      <alignment horizontal="right"/>
    </xf>
    <xf numFmtId="0" fontId="0" fillId="0" borderId="0" xfId="0" applyAlignment="1">
      <alignment vertical="center" wrapText="1"/>
    </xf>
    <xf numFmtId="4" fontId="0" fillId="0" borderId="0" xfId="0" applyNumberForma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wrapText="1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vertical="center" wrapText="1"/>
    </xf>
    <xf numFmtId="4" fontId="0" fillId="3" borderId="4" xfId="0" applyNumberFormat="1" applyFill="1" applyBorder="1" applyAlignment="1">
      <alignment vertical="center" wrapText="1"/>
    </xf>
    <xf numFmtId="0" fontId="0" fillId="3" borderId="1" xfId="0" applyFill="1" applyBorder="1" applyAlignment="1"/>
    <xf numFmtId="0" fontId="0" fillId="0" borderId="0" xfId="0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wrapText="1"/>
    </xf>
    <xf numFmtId="0" fontId="0" fillId="3" borderId="1" xfId="0" applyFill="1" applyBorder="1" applyAlignment="1">
      <alignment horizontal="left"/>
    </xf>
    <xf numFmtId="0" fontId="0" fillId="8" borderId="20" xfId="0" applyFill="1" applyBorder="1" applyAlignment="1">
      <alignment vertical="center" wrapText="1"/>
    </xf>
    <xf numFmtId="0" fontId="0" fillId="8" borderId="21" xfId="0" applyFill="1" applyBorder="1" applyAlignment="1">
      <alignment vertical="center" wrapText="1"/>
    </xf>
    <xf numFmtId="4" fontId="0" fillId="8" borderId="21" xfId="0" applyNumberFormat="1" applyFill="1" applyBorder="1" applyAlignment="1">
      <alignment vertical="center" wrapText="1"/>
    </xf>
    <xf numFmtId="4" fontId="3" fillId="8" borderId="34" xfId="0" applyNumberFormat="1" applyFont="1" applyFill="1" applyBorder="1" applyAlignment="1">
      <alignment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38" xfId="0" applyFill="1" applyBorder="1" applyAlignment="1">
      <alignment wrapText="1"/>
    </xf>
    <xf numFmtId="0" fontId="0" fillId="3" borderId="37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left"/>
    </xf>
    <xf numFmtId="0" fontId="0" fillId="3" borderId="38" xfId="0" applyFill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3" xfId="0" applyFill="1" applyBorder="1"/>
    <xf numFmtId="0" fontId="0" fillId="3" borderId="3" xfId="0" applyFill="1" applyBorder="1" applyAlignment="1">
      <alignment wrapText="1"/>
    </xf>
    <xf numFmtId="0" fontId="0" fillId="3" borderId="38" xfId="0" applyFill="1" applyBorder="1" applyAlignment="1">
      <alignment horizontal="left" wrapText="1"/>
    </xf>
    <xf numFmtId="4" fontId="3" fillId="8" borderId="28" xfId="0" applyNumberFormat="1" applyFont="1" applyFill="1" applyBorder="1" applyAlignment="1">
      <alignment wrapText="1"/>
    </xf>
    <xf numFmtId="4" fontId="0" fillId="3" borderId="4" xfId="0" applyNumberFormat="1" applyFill="1" applyBorder="1" applyAlignment="1"/>
    <xf numFmtId="4" fontId="0" fillId="3" borderId="6" xfId="0" applyNumberFormat="1" applyFill="1" applyBorder="1" applyAlignment="1"/>
    <xf numFmtId="4" fontId="0" fillId="3" borderId="39" xfId="0" applyNumberFormat="1" applyFill="1" applyBorder="1" applyAlignment="1"/>
    <xf numFmtId="0" fontId="0" fillId="8" borderId="20" xfId="0" applyFill="1" applyBorder="1" applyAlignment="1">
      <alignment wrapText="1"/>
    </xf>
    <xf numFmtId="0" fontId="0" fillId="8" borderId="21" xfId="0" applyFill="1" applyBorder="1" applyAlignment="1">
      <alignment wrapText="1"/>
    </xf>
    <xf numFmtId="0" fontId="0" fillId="3" borderId="3" xfId="0" applyFill="1" applyBorder="1" applyAlignment="1">
      <alignment horizontal="left" vertical="center" wrapText="1"/>
    </xf>
    <xf numFmtId="4" fontId="0" fillId="3" borderId="4" xfId="0" applyNumberFormat="1" applyFill="1" applyBorder="1" applyAlignment="1">
      <alignment wrapText="1"/>
    </xf>
    <xf numFmtId="0" fontId="0" fillId="3" borderId="15" xfId="0" applyFill="1" applyBorder="1" applyAlignment="1">
      <alignment horizontal="center" vertical="center" wrapText="1"/>
    </xf>
    <xf numFmtId="4" fontId="0" fillId="3" borderId="16" xfId="0" applyNumberFormat="1" applyFill="1" applyBorder="1" applyAlignment="1">
      <alignment wrapText="1"/>
    </xf>
    <xf numFmtId="0" fontId="0" fillId="3" borderId="38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left" vertical="center" wrapText="1"/>
    </xf>
    <xf numFmtId="0" fontId="0" fillId="3" borderId="38" xfId="0" applyFill="1" applyBorder="1" applyAlignment="1">
      <alignment vertical="center" wrapText="1"/>
    </xf>
    <xf numFmtId="4" fontId="0" fillId="3" borderId="39" xfId="0" applyNumberFormat="1" applyFill="1" applyBorder="1" applyAlignment="1">
      <alignment wrapText="1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wrapText="1"/>
    </xf>
    <xf numFmtId="0" fontId="0" fillId="3" borderId="1" xfId="0" applyFill="1" applyBorder="1" applyAlignment="1">
      <alignment vertical="center"/>
    </xf>
    <xf numFmtId="0" fontId="3" fillId="8" borderId="14" xfId="0" applyFont="1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2" xfId="0" applyFill="1" applyBorder="1" applyAlignment="1">
      <alignment horizontal="center" wrapText="1"/>
    </xf>
    <xf numFmtId="0" fontId="3" fillId="8" borderId="32" xfId="0" applyFont="1" applyFill="1" applyBorder="1" applyAlignment="1">
      <alignment horizontal="center" wrapText="1"/>
    </xf>
    <xf numFmtId="0" fontId="0" fillId="8" borderId="20" xfId="0" applyFill="1" applyBorder="1" applyAlignment="1">
      <alignment horizontal="center" vertical="center" wrapText="1"/>
    </xf>
    <xf numFmtId="4" fontId="3" fillId="8" borderId="34" xfId="0" applyNumberFormat="1" applyFont="1" applyFill="1" applyBorder="1" applyAlignment="1">
      <alignment vertical="center" wrapText="1"/>
    </xf>
    <xf numFmtId="0" fontId="0" fillId="8" borderId="18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4" fontId="0" fillId="8" borderId="19" xfId="0" applyNumberFormat="1" applyFill="1" applyBorder="1" applyAlignment="1">
      <alignment horizontal="center" vertical="center" wrapText="1"/>
    </xf>
    <xf numFmtId="4" fontId="3" fillId="8" borderId="25" xfId="0" applyNumberFormat="1" applyFont="1" applyFill="1" applyBorder="1" applyAlignment="1">
      <alignment horizontal="center" wrapText="1"/>
    </xf>
    <xf numFmtId="4" fontId="0" fillId="8" borderId="20" xfId="0" applyNumberFormat="1" applyFill="1" applyBorder="1" applyAlignment="1">
      <alignment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4" fontId="0" fillId="3" borderId="40" xfId="0" applyNumberFormat="1" applyFill="1" applyBorder="1" applyAlignment="1">
      <alignment vertical="center" wrapText="1"/>
    </xf>
    <xf numFmtId="4" fontId="0" fillId="3" borderId="35" xfId="0" applyNumberFormat="1" applyFill="1" applyBorder="1" applyAlignment="1">
      <alignment vertical="center" wrapText="1"/>
    </xf>
    <xf numFmtId="4" fontId="0" fillId="3" borderId="36" xfId="0" applyNumberFormat="1" applyFill="1" applyBorder="1" applyAlignment="1">
      <alignment vertical="center" wrapText="1"/>
    </xf>
    <xf numFmtId="4" fontId="0" fillId="3" borderId="36" xfId="0" applyNumberFormat="1" applyFill="1" applyBorder="1"/>
    <xf numFmtId="4" fontId="0" fillId="3" borderId="40" xfId="0" applyNumberFormat="1" applyFill="1" applyBorder="1"/>
    <xf numFmtId="0" fontId="3" fillId="8" borderId="25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wrapText="1"/>
    </xf>
    <xf numFmtId="0" fontId="3" fillId="8" borderId="3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3" borderId="15" xfId="0" applyFill="1" applyBorder="1" applyAlignment="1">
      <alignment horizontal="left" vertical="center" wrapText="1"/>
    </xf>
    <xf numFmtId="0" fontId="0" fillId="8" borderId="21" xfId="0" applyFill="1" applyBorder="1" applyAlignment="1">
      <alignment horizontal="center" vertical="center" wrapText="1"/>
    </xf>
    <xf numFmtId="0" fontId="3" fillId="8" borderId="34" xfId="0" applyFont="1" applyFill="1" applyBorder="1" applyAlignment="1">
      <alignment horizontal="center" vertical="center" wrapText="1"/>
    </xf>
    <xf numFmtId="0" fontId="0" fillId="3" borderId="41" xfId="0" applyFill="1" applyBorder="1" applyAlignment="1">
      <alignment vertical="center" wrapText="1"/>
    </xf>
    <xf numFmtId="4" fontId="0" fillId="3" borderId="42" xfId="0" applyNumberFormat="1" applyFill="1" applyBorder="1" applyAlignment="1">
      <alignment vertical="center" wrapText="1"/>
    </xf>
    <xf numFmtId="4" fontId="0" fillId="3" borderId="6" xfId="0" applyNumberFormat="1" applyFill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3" borderId="9" xfId="0" applyFill="1" applyBorder="1" applyAlignment="1">
      <alignment horizontal="center"/>
    </xf>
    <xf numFmtId="0" fontId="0" fillId="3" borderId="9" xfId="0" applyFill="1" applyBorder="1" applyAlignment="1">
      <alignment wrapText="1"/>
    </xf>
    <xf numFmtId="0" fontId="0" fillId="3" borderId="8" xfId="0" applyFill="1" applyBorder="1" applyAlignment="1">
      <alignment horizontal="center"/>
    </xf>
    <xf numFmtId="4" fontId="0" fillId="8" borderId="20" xfId="0" applyNumberFormat="1" applyFill="1" applyBorder="1" applyAlignment="1">
      <alignment horizontal="center" vertical="center" wrapText="1"/>
    </xf>
    <xf numFmtId="4" fontId="0" fillId="8" borderId="21" xfId="0" applyNumberForma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 wrapText="1"/>
    </xf>
    <xf numFmtId="4" fontId="0" fillId="3" borderId="43" xfId="0" applyNumberFormat="1" applyFill="1" applyBorder="1" applyAlignment="1">
      <alignment vertical="center" wrapText="1"/>
    </xf>
    <xf numFmtId="4" fontId="0" fillId="3" borderId="6" xfId="0" applyNumberFormat="1" applyFill="1" applyBorder="1"/>
    <xf numFmtId="4" fontId="0" fillId="3" borderId="39" xfId="0" applyNumberFormat="1" applyFill="1" applyBorder="1"/>
    <xf numFmtId="0" fontId="3" fillId="8" borderId="34" xfId="0" applyFont="1" applyFill="1" applyBorder="1" applyAlignment="1">
      <alignment horizontal="center" wrapText="1"/>
    </xf>
    <xf numFmtId="0" fontId="0" fillId="0" borderId="9" xfId="0" applyBorder="1" applyAlignment="1">
      <alignment vertical="center" wrapText="1"/>
    </xf>
    <xf numFmtId="4" fontId="0" fillId="3" borderId="10" xfId="0" applyNumberFormat="1" applyFill="1" applyBorder="1"/>
    <xf numFmtId="0" fontId="3" fillId="8" borderId="17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3" fillId="8" borderId="33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4DF1F-2146-4D6C-BC59-41100A5C7C0B}">
  <dimension ref="A1:Q56"/>
  <sheetViews>
    <sheetView tabSelected="1" topLeftCell="D1" zoomScale="85" zoomScaleNormal="85" workbookViewId="0">
      <selection activeCell="K8" sqref="K8"/>
    </sheetView>
  </sheetViews>
  <sheetFormatPr defaultRowHeight="15" x14ac:dyDescent="0.25"/>
  <cols>
    <col min="1" max="1" width="9.28515625" style="48" customWidth="1"/>
    <col min="2" max="2" width="9" style="48" customWidth="1"/>
    <col min="3" max="3" width="70.42578125" style="48" customWidth="1"/>
    <col min="4" max="4" width="40.7109375" style="48" customWidth="1"/>
    <col min="5" max="5" width="12.85546875" style="48" customWidth="1"/>
    <col min="6" max="6" width="12.85546875" style="50" customWidth="1"/>
    <col min="7" max="7" width="12.85546875" style="48" customWidth="1"/>
    <col min="8" max="8" width="18.28515625" style="48" customWidth="1"/>
    <col min="9" max="9" width="14.140625" style="48" customWidth="1"/>
    <col min="10" max="10" width="12.42578125" style="48" customWidth="1"/>
    <col min="11" max="11" width="65.7109375" style="48" customWidth="1"/>
    <col min="12" max="12" width="33.7109375" style="48" customWidth="1"/>
    <col min="13" max="13" width="18.140625" style="48" customWidth="1"/>
    <col min="14" max="14" width="30.85546875" style="48" customWidth="1"/>
    <col min="15" max="17" width="12.140625" style="48" customWidth="1"/>
    <col min="18" max="16384" width="9.140625" style="48"/>
  </cols>
  <sheetData>
    <row r="1" spans="1:17" ht="69" customHeight="1" x14ac:dyDescent="0.25">
      <c r="A1" s="153" t="s">
        <v>27</v>
      </c>
      <c r="B1" s="153"/>
      <c r="C1" s="153"/>
      <c r="D1" s="153"/>
      <c r="E1" s="153"/>
      <c r="F1" s="153"/>
      <c r="G1" s="153"/>
      <c r="I1" s="154" t="s">
        <v>28</v>
      </c>
      <c r="J1" s="154"/>
      <c r="K1" s="154"/>
      <c r="L1" s="154"/>
      <c r="M1" s="154"/>
      <c r="N1" s="154"/>
      <c r="O1" s="154"/>
      <c r="P1" s="154"/>
      <c r="Q1" s="154"/>
    </row>
    <row r="2" spans="1:17" ht="33" customHeight="1" thickBot="1" x14ac:dyDescent="0.3">
      <c r="A2" s="155" t="s">
        <v>135</v>
      </c>
      <c r="B2" s="155"/>
      <c r="C2" s="155"/>
      <c r="D2" s="155"/>
      <c r="E2" s="155"/>
      <c r="F2" s="155"/>
      <c r="G2" s="155"/>
      <c r="I2" s="156" t="s">
        <v>136</v>
      </c>
      <c r="J2" s="156"/>
      <c r="K2" s="156"/>
      <c r="L2" s="156"/>
      <c r="M2" s="156"/>
      <c r="N2" s="156"/>
      <c r="O2" s="156"/>
      <c r="P2" s="156"/>
      <c r="Q2" s="156"/>
    </row>
    <row r="3" spans="1:17" ht="45.75" thickBot="1" x14ac:dyDescent="0.3">
      <c r="A3" s="116" t="s">
        <v>25</v>
      </c>
      <c r="B3" s="117" t="s">
        <v>29</v>
      </c>
      <c r="C3" s="117" t="s">
        <v>31</v>
      </c>
      <c r="D3" s="118" t="s">
        <v>30</v>
      </c>
      <c r="E3" s="157" t="s">
        <v>122</v>
      </c>
      <c r="F3" s="158"/>
      <c r="G3" s="159"/>
      <c r="I3" s="119" t="s">
        <v>25</v>
      </c>
      <c r="J3" s="120" t="s">
        <v>29</v>
      </c>
      <c r="K3" s="129" t="s">
        <v>31</v>
      </c>
      <c r="L3" s="152" t="s">
        <v>26</v>
      </c>
      <c r="M3" s="129" t="s">
        <v>32</v>
      </c>
      <c r="N3" s="121" t="s">
        <v>33</v>
      </c>
      <c r="O3" s="160" t="s">
        <v>125</v>
      </c>
      <c r="P3" s="161"/>
      <c r="Q3" s="162"/>
    </row>
    <row r="4" spans="1:17" ht="75.75" thickBot="1" x14ac:dyDescent="0.3">
      <c r="A4" s="73">
        <v>2016</v>
      </c>
      <c r="B4" s="74">
        <v>353</v>
      </c>
      <c r="C4" s="62" t="s">
        <v>34</v>
      </c>
      <c r="D4" s="62" t="s">
        <v>41</v>
      </c>
      <c r="E4" s="63">
        <f>85116+370790+7260</f>
        <v>463166</v>
      </c>
      <c r="F4" s="109"/>
      <c r="G4" s="69"/>
      <c r="H4" s="65"/>
      <c r="I4" s="51">
        <v>2016</v>
      </c>
      <c r="J4" s="96">
        <v>815</v>
      </c>
      <c r="K4" s="131" t="s">
        <v>138</v>
      </c>
      <c r="L4" s="48" t="s">
        <v>132</v>
      </c>
      <c r="M4" s="52" t="s">
        <v>133</v>
      </c>
      <c r="N4" s="96" t="s">
        <v>131</v>
      </c>
      <c r="O4" s="97">
        <v>1391681.5</v>
      </c>
      <c r="P4" s="105" t="s">
        <v>18</v>
      </c>
      <c r="Q4" s="88">
        <f>SUM(O4)</f>
        <v>1391681.5</v>
      </c>
    </row>
    <row r="5" spans="1:17" ht="15.75" thickBot="1" x14ac:dyDescent="0.3">
      <c r="A5" s="79">
        <v>2016</v>
      </c>
      <c r="B5" s="98">
        <v>353</v>
      </c>
      <c r="C5" s="100" t="s">
        <v>35</v>
      </c>
      <c r="D5" s="100" t="s">
        <v>35</v>
      </c>
      <c r="E5" s="122">
        <f>89843+710305</f>
        <v>800148</v>
      </c>
      <c r="F5" s="127" t="s">
        <v>18</v>
      </c>
      <c r="G5" s="110">
        <f>E4+E5</f>
        <v>1263314</v>
      </c>
      <c r="H5" s="66"/>
      <c r="I5" s="51">
        <v>2017</v>
      </c>
      <c r="J5" s="96" t="s">
        <v>123</v>
      </c>
      <c r="K5" s="48" t="s">
        <v>123</v>
      </c>
      <c r="L5" s="52" t="s">
        <v>123</v>
      </c>
      <c r="M5" s="52" t="s">
        <v>123</v>
      </c>
      <c r="N5" s="96" t="s">
        <v>123</v>
      </c>
      <c r="O5" s="97">
        <v>0</v>
      </c>
      <c r="P5" s="105" t="s">
        <v>19</v>
      </c>
      <c r="Q5" s="88">
        <f>SUM(O5)</f>
        <v>0</v>
      </c>
    </row>
    <row r="6" spans="1:17" ht="19.5" customHeight="1" x14ac:dyDescent="0.25">
      <c r="A6" s="73">
        <v>2017</v>
      </c>
      <c r="B6" s="74">
        <v>353</v>
      </c>
      <c r="C6" s="62" t="s">
        <v>84</v>
      </c>
      <c r="D6" s="62" t="s">
        <v>39</v>
      </c>
      <c r="E6" s="123">
        <v>10890</v>
      </c>
      <c r="F6" s="111"/>
      <c r="G6" s="69"/>
      <c r="H6" s="65"/>
      <c r="I6" s="82">
        <v>2018</v>
      </c>
      <c r="J6" s="83">
        <v>353</v>
      </c>
      <c r="K6" s="84" t="s">
        <v>118</v>
      </c>
      <c r="L6" s="85" t="s">
        <v>58</v>
      </c>
      <c r="M6" s="86" t="s">
        <v>36</v>
      </c>
      <c r="N6" s="74" t="s">
        <v>123</v>
      </c>
      <c r="O6" s="89">
        <f>24393.6*2+150000</f>
        <v>198787.20000000001</v>
      </c>
      <c r="P6" s="106"/>
      <c r="Q6" s="92"/>
    </row>
    <row r="7" spans="1:17" ht="19.5" customHeight="1" x14ac:dyDescent="0.25">
      <c r="A7" s="57">
        <v>2017</v>
      </c>
      <c r="B7" s="53">
        <v>353</v>
      </c>
      <c r="C7" s="54" t="s">
        <v>85</v>
      </c>
      <c r="D7" s="54" t="s">
        <v>40</v>
      </c>
      <c r="E7" s="124">
        <v>29750</v>
      </c>
      <c r="F7" s="112"/>
      <c r="G7" s="70"/>
      <c r="H7" s="65"/>
      <c r="I7" s="61">
        <v>2018</v>
      </c>
      <c r="J7" s="58">
        <v>353</v>
      </c>
      <c r="K7" s="68" t="s">
        <v>59</v>
      </c>
      <c r="L7" s="56" t="s">
        <v>60</v>
      </c>
      <c r="M7" s="60" t="s">
        <v>36</v>
      </c>
      <c r="N7" s="53" t="s">
        <v>123</v>
      </c>
      <c r="O7" s="90">
        <v>48400</v>
      </c>
      <c r="P7" s="107"/>
      <c r="Q7" s="93"/>
    </row>
    <row r="8" spans="1:17" ht="19.5" customHeight="1" thickBot="1" x14ac:dyDescent="0.3">
      <c r="A8" s="61">
        <v>2017</v>
      </c>
      <c r="B8" s="58">
        <v>353</v>
      </c>
      <c r="C8" s="64" t="s">
        <v>34</v>
      </c>
      <c r="D8" s="60" t="s">
        <v>41</v>
      </c>
      <c r="E8" s="125">
        <f>541949.32+7260+151363+6050</f>
        <v>706622.32</v>
      </c>
      <c r="F8" s="112"/>
      <c r="G8" s="70"/>
      <c r="H8" s="65"/>
      <c r="I8" s="76">
        <v>2018</v>
      </c>
      <c r="J8" s="77">
        <v>352</v>
      </c>
      <c r="K8" s="87" t="s">
        <v>108</v>
      </c>
      <c r="L8" s="78" t="s">
        <v>109</v>
      </c>
      <c r="M8" s="78" t="s">
        <v>110</v>
      </c>
      <c r="N8" s="98" t="s">
        <v>123</v>
      </c>
      <c r="O8" s="91">
        <v>409477.31</v>
      </c>
      <c r="P8" s="108" t="s">
        <v>20</v>
      </c>
      <c r="Q8" s="72">
        <f>SUM(O6:O8)</f>
        <v>656664.51</v>
      </c>
    </row>
    <row r="9" spans="1:17" ht="19.5" customHeight="1" x14ac:dyDescent="0.25">
      <c r="A9" s="61">
        <v>2017</v>
      </c>
      <c r="B9" s="58">
        <v>353</v>
      </c>
      <c r="C9" s="64" t="s">
        <v>35</v>
      </c>
      <c r="D9" s="60" t="s">
        <v>35</v>
      </c>
      <c r="E9" s="125">
        <f>710305.09+206214</f>
        <v>916519.09</v>
      </c>
      <c r="F9" s="112"/>
      <c r="G9" s="70"/>
      <c r="H9" s="65"/>
      <c r="I9" s="82">
        <v>2019</v>
      </c>
      <c r="J9" s="83">
        <v>353</v>
      </c>
      <c r="K9" s="84" t="s">
        <v>124</v>
      </c>
      <c r="L9" s="85" t="s">
        <v>61</v>
      </c>
      <c r="M9" s="86" t="s">
        <v>36</v>
      </c>
      <c r="N9" s="74" t="s">
        <v>123</v>
      </c>
      <c r="O9" s="89">
        <f>163350+181500+363000</f>
        <v>707850</v>
      </c>
      <c r="P9" s="106"/>
      <c r="Q9" s="92"/>
    </row>
    <row r="10" spans="1:17" ht="19.5" customHeight="1" x14ac:dyDescent="0.25">
      <c r="A10" s="61">
        <v>2017</v>
      </c>
      <c r="B10" s="58">
        <v>353</v>
      </c>
      <c r="C10" s="60" t="s">
        <v>64</v>
      </c>
      <c r="D10" s="60" t="s">
        <v>65</v>
      </c>
      <c r="E10" s="125">
        <v>63608.5</v>
      </c>
      <c r="F10" s="112"/>
      <c r="G10" s="70"/>
      <c r="H10" s="65"/>
      <c r="I10" s="61">
        <v>2019</v>
      </c>
      <c r="J10" s="58">
        <v>353</v>
      </c>
      <c r="K10" s="68" t="s">
        <v>62</v>
      </c>
      <c r="L10" s="56" t="s">
        <v>63</v>
      </c>
      <c r="M10" s="60" t="s">
        <v>36</v>
      </c>
      <c r="N10" s="53" t="s">
        <v>123</v>
      </c>
      <c r="O10" s="90">
        <f>75625*2</f>
        <v>151250</v>
      </c>
      <c r="P10" s="107"/>
      <c r="Q10" s="93"/>
    </row>
    <row r="11" spans="1:17" ht="19.5" customHeight="1" x14ac:dyDescent="0.25">
      <c r="A11" s="61">
        <v>2017</v>
      </c>
      <c r="B11" s="58">
        <v>353</v>
      </c>
      <c r="C11" s="60" t="s">
        <v>66</v>
      </c>
      <c r="D11" s="60" t="s">
        <v>67</v>
      </c>
      <c r="E11" s="125">
        <v>25000</v>
      </c>
      <c r="F11" s="113"/>
      <c r="G11" s="71"/>
      <c r="H11" s="49"/>
      <c r="I11" s="61">
        <v>2019</v>
      </c>
      <c r="J11" s="58">
        <v>353</v>
      </c>
      <c r="K11" s="59" t="s">
        <v>119</v>
      </c>
      <c r="L11" s="56" t="s">
        <v>58</v>
      </c>
      <c r="M11" s="60" t="s">
        <v>36</v>
      </c>
      <c r="N11" s="53" t="s">
        <v>123</v>
      </c>
      <c r="O11" s="90">
        <f>45254+51909+146289+217074</f>
        <v>460526</v>
      </c>
      <c r="P11" s="107"/>
      <c r="Q11" s="93"/>
    </row>
    <row r="12" spans="1:17" ht="19.5" customHeight="1" x14ac:dyDescent="0.25">
      <c r="A12" s="61">
        <v>2017</v>
      </c>
      <c r="B12" s="58">
        <v>353</v>
      </c>
      <c r="C12" s="60" t="s">
        <v>68</v>
      </c>
      <c r="D12" s="60" t="s">
        <v>69</v>
      </c>
      <c r="E12" s="125">
        <v>14278</v>
      </c>
      <c r="F12" s="113"/>
      <c r="G12" s="71"/>
      <c r="H12" s="49"/>
      <c r="I12" s="61">
        <v>2019</v>
      </c>
      <c r="J12" s="58">
        <v>353</v>
      </c>
      <c r="K12" s="59" t="s">
        <v>97</v>
      </c>
      <c r="L12" s="56" t="s">
        <v>96</v>
      </c>
      <c r="M12" s="60" t="s">
        <v>36</v>
      </c>
      <c r="N12" s="53" t="s">
        <v>123</v>
      </c>
      <c r="O12" s="90">
        <v>54450</v>
      </c>
      <c r="P12" s="107"/>
      <c r="Q12" s="93"/>
    </row>
    <row r="13" spans="1:17" ht="19.5" customHeight="1" thickBot="1" x14ac:dyDescent="0.3">
      <c r="A13" s="61">
        <v>2017</v>
      </c>
      <c r="B13" s="58">
        <v>353</v>
      </c>
      <c r="C13" s="60" t="s">
        <v>70</v>
      </c>
      <c r="D13" s="60" t="s">
        <v>71</v>
      </c>
      <c r="E13" s="125">
        <v>24200</v>
      </c>
      <c r="F13" s="113"/>
      <c r="G13" s="71"/>
      <c r="H13" s="49"/>
      <c r="I13" s="79">
        <v>2019</v>
      </c>
      <c r="J13" s="98">
        <v>353</v>
      </c>
      <c r="K13" s="99" t="s">
        <v>87</v>
      </c>
      <c r="L13" s="100" t="s">
        <v>38</v>
      </c>
      <c r="M13" s="100" t="s">
        <v>36</v>
      </c>
      <c r="N13" s="98" t="s">
        <v>123</v>
      </c>
      <c r="O13" s="101">
        <v>423500</v>
      </c>
      <c r="P13" s="108" t="s">
        <v>112</v>
      </c>
      <c r="Q13" s="72">
        <f>SUM(O9:O13)</f>
        <v>1797576</v>
      </c>
    </row>
    <row r="14" spans="1:17" ht="19.5" customHeight="1" x14ac:dyDescent="0.25">
      <c r="A14" s="61">
        <v>2017</v>
      </c>
      <c r="B14" s="58">
        <v>353</v>
      </c>
      <c r="C14" s="60" t="s">
        <v>81</v>
      </c>
      <c r="D14" s="60" t="s">
        <v>80</v>
      </c>
      <c r="E14" s="125">
        <v>9980</v>
      </c>
      <c r="F14" s="113"/>
      <c r="G14" s="71"/>
      <c r="H14" s="49"/>
      <c r="I14" s="73">
        <v>2020</v>
      </c>
      <c r="J14" s="74">
        <v>353</v>
      </c>
      <c r="K14" s="94" t="s">
        <v>120</v>
      </c>
      <c r="L14" s="62" t="s">
        <v>58</v>
      </c>
      <c r="M14" s="62" t="s">
        <v>36</v>
      </c>
      <c r="N14" s="74" t="s">
        <v>123</v>
      </c>
      <c r="O14" s="95">
        <f>37752+146289</f>
        <v>184041</v>
      </c>
      <c r="P14" s="107"/>
      <c r="Q14" s="93"/>
    </row>
    <row r="15" spans="1:17" ht="19.5" customHeight="1" thickBot="1" x14ac:dyDescent="0.3">
      <c r="A15" s="143">
        <v>2017</v>
      </c>
      <c r="B15" s="144" t="s">
        <v>48</v>
      </c>
      <c r="C15" s="145" t="s">
        <v>126</v>
      </c>
      <c r="D15" s="145" t="s">
        <v>44</v>
      </c>
      <c r="E15" s="146">
        <v>12100</v>
      </c>
      <c r="F15" s="114" t="s">
        <v>19</v>
      </c>
      <c r="G15" s="72">
        <f>SUM(E6:E15)</f>
        <v>1812947.91</v>
      </c>
      <c r="H15" s="67"/>
      <c r="I15" s="76">
        <v>2020</v>
      </c>
      <c r="J15" s="77">
        <v>353</v>
      </c>
      <c r="K15" s="80" t="s">
        <v>121</v>
      </c>
      <c r="L15" s="81" t="s">
        <v>61</v>
      </c>
      <c r="M15" s="78" t="s">
        <v>36</v>
      </c>
      <c r="N15" s="98" t="s">
        <v>123</v>
      </c>
      <c r="O15" s="91">
        <f>278300+164862.5</f>
        <v>443162.5</v>
      </c>
      <c r="P15" s="108" t="s">
        <v>114</v>
      </c>
      <c r="Q15" s="72">
        <f>SUM(O14:O15)</f>
        <v>627203.5</v>
      </c>
    </row>
    <row r="16" spans="1:17" ht="19.5" customHeight="1" x14ac:dyDescent="0.25">
      <c r="A16" s="73">
        <v>2018</v>
      </c>
      <c r="B16" s="74" t="s">
        <v>48</v>
      </c>
      <c r="C16" s="62" t="s">
        <v>126</v>
      </c>
      <c r="D16" s="62" t="s">
        <v>44</v>
      </c>
      <c r="E16" s="63">
        <f>10588*2</f>
        <v>21176</v>
      </c>
      <c r="F16" s="141"/>
      <c r="G16" s="115"/>
      <c r="H16" s="49"/>
      <c r="P16" s="102" t="s">
        <v>117</v>
      </c>
      <c r="Q16" s="103">
        <f>SUM(Q4:Q15)</f>
        <v>4473125.51</v>
      </c>
    </row>
    <row r="17" spans="1:10" ht="19.5" customHeight="1" x14ac:dyDescent="0.25">
      <c r="A17" s="57">
        <v>2018</v>
      </c>
      <c r="B17" s="53" t="s">
        <v>48</v>
      </c>
      <c r="C17" s="54" t="s">
        <v>46</v>
      </c>
      <c r="D17" s="54" t="s">
        <v>47</v>
      </c>
      <c r="E17" s="136">
        <v>3630</v>
      </c>
      <c r="F17" s="142"/>
      <c r="G17" s="71"/>
      <c r="H17" s="49"/>
    </row>
    <row r="18" spans="1:10" ht="19.5" customHeight="1" x14ac:dyDescent="0.25">
      <c r="A18" s="57">
        <v>2018</v>
      </c>
      <c r="B18" s="53" t="s">
        <v>49</v>
      </c>
      <c r="C18" s="54" t="s">
        <v>50</v>
      </c>
      <c r="D18" s="54" t="s">
        <v>51</v>
      </c>
      <c r="E18" s="136">
        <v>121000</v>
      </c>
      <c r="F18" s="142"/>
      <c r="G18" s="71"/>
      <c r="H18" s="49"/>
    </row>
    <row r="19" spans="1:10" ht="19.5" customHeight="1" x14ac:dyDescent="0.25">
      <c r="A19" s="57">
        <v>2018</v>
      </c>
      <c r="B19" s="53">
        <v>353</v>
      </c>
      <c r="C19" s="54" t="s">
        <v>34</v>
      </c>
      <c r="D19" s="54" t="s">
        <v>54</v>
      </c>
      <c r="E19" s="136">
        <f>587181+186701</f>
        <v>773882</v>
      </c>
      <c r="F19" s="142"/>
      <c r="G19" s="71"/>
      <c r="H19" s="49"/>
    </row>
    <row r="20" spans="1:10" ht="19.5" customHeight="1" x14ac:dyDescent="0.25">
      <c r="A20" s="57">
        <v>2018</v>
      </c>
      <c r="B20" s="53">
        <v>353</v>
      </c>
      <c r="C20" s="54" t="s">
        <v>111</v>
      </c>
      <c r="D20" s="54" t="s">
        <v>55</v>
      </c>
      <c r="E20" s="136">
        <f>1452000+499730</f>
        <v>1951730</v>
      </c>
      <c r="F20" s="142"/>
      <c r="G20" s="71"/>
      <c r="H20" s="49"/>
    </row>
    <row r="21" spans="1:10" ht="19.5" customHeight="1" x14ac:dyDescent="0.25">
      <c r="A21" s="57">
        <v>2018</v>
      </c>
      <c r="B21" s="53">
        <v>353</v>
      </c>
      <c r="C21" s="54" t="s">
        <v>56</v>
      </c>
      <c r="D21" s="54" t="s">
        <v>57</v>
      </c>
      <c r="E21" s="136">
        <v>543048</v>
      </c>
      <c r="F21" s="142"/>
      <c r="G21" s="71"/>
      <c r="H21" s="49"/>
      <c r="J21" s="50"/>
    </row>
    <row r="22" spans="1:10" ht="19.5" customHeight="1" x14ac:dyDescent="0.25">
      <c r="A22" s="57">
        <v>2018</v>
      </c>
      <c r="B22" s="58">
        <v>353</v>
      </c>
      <c r="C22" s="60" t="s">
        <v>79</v>
      </c>
      <c r="D22" s="60" t="s">
        <v>78</v>
      </c>
      <c r="E22" s="147">
        <v>99800</v>
      </c>
      <c r="F22" s="142"/>
      <c r="G22" s="71"/>
      <c r="H22" s="49"/>
      <c r="J22" s="50"/>
    </row>
    <row r="23" spans="1:10" ht="19.5" customHeight="1" x14ac:dyDescent="0.25">
      <c r="A23" s="61">
        <v>2018</v>
      </c>
      <c r="B23" s="58">
        <v>353</v>
      </c>
      <c r="C23" s="60" t="s">
        <v>72</v>
      </c>
      <c r="D23" s="56" t="s">
        <v>73</v>
      </c>
      <c r="E23" s="147">
        <v>30903</v>
      </c>
      <c r="F23" s="142"/>
      <c r="G23" s="71"/>
      <c r="H23" s="49"/>
      <c r="J23" s="50"/>
    </row>
    <row r="24" spans="1:10" ht="19.5" customHeight="1" x14ac:dyDescent="0.25">
      <c r="A24" s="61">
        <v>2018</v>
      </c>
      <c r="B24" s="58">
        <v>353</v>
      </c>
      <c r="C24" s="60" t="s">
        <v>74</v>
      </c>
      <c r="D24" s="60" t="s">
        <v>75</v>
      </c>
      <c r="E24" s="147">
        <v>24200</v>
      </c>
      <c r="F24" s="142"/>
      <c r="G24" s="71"/>
      <c r="H24" s="49"/>
      <c r="J24" s="50"/>
    </row>
    <row r="25" spans="1:10" ht="19.5" customHeight="1" x14ac:dyDescent="0.25">
      <c r="A25" s="75">
        <v>2018</v>
      </c>
      <c r="B25" s="55">
        <v>353</v>
      </c>
      <c r="C25" s="64" t="s">
        <v>89</v>
      </c>
      <c r="D25" s="56" t="s">
        <v>91</v>
      </c>
      <c r="E25" s="147">
        <v>6050</v>
      </c>
      <c r="F25" s="132"/>
      <c r="G25" s="70"/>
      <c r="H25" s="65"/>
      <c r="J25" s="50"/>
    </row>
    <row r="26" spans="1:10" ht="19.5" customHeight="1" x14ac:dyDescent="0.25">
      <c r="A26" s="75">
        <v>2018</v>
      </c>
      <c r="B26" s="55">
        <v>353</v>
      </c>
      <c r="C26" s="64" t="s">
        <v>92</v>
      </c>
      <c r="D26" s="56" t="s">
        <v>93</v>
      </c>
      <c r="E26" s="147">
        <v>40000</v>
      </c>
      <c r="F26" s="132"/>
      <c r="G26" s="70"/>
      <c r="H26" s="65"/>
      <c r="J26" s="130"/>
    </row>
    <row r="27" spans="1:10" ht="19.5" customHeight="1" x14ac:dyDescent="0.25">
      <c r="A27" s="75">
        <v>2018</v>
      </c>
      <c r="B27" s="58">
        <v>352</v>
      </c>
      <c r="C27" s="60" t="s">
        <v>100</v>
      </c>
      <c r="D27" s="60" t="s">
        <v>101</v>
      </c>
      <c r="E27" s="147">
        <v>95000</v>
      </c>
      <c r="F27" s="132"/>
      <c r="G27" s="70"/>
      <c r="H27" s="65"/>
    </row>
    <row r="28" spans="1:10" ht="21" customHeight="1" x14ac:dyDescent="0.25">
      <c r="A28" s="61">
        <v>2018</v>
      </c>
      <c r="B28" s="58">
        <v>352</v>
      </c>
      <c r="C28" s="60" t="s">
        <v>115</v>
      </c>
      <c r="D28" s="60" t="s">
        <v>102</v>
      </c>
      <c r="E28" s="147">
        <v>82280</v>
      </c>
      <c r="F28" s="132"/>
      <c r="G28" s="70"/>
      <c r="H28" s="65"/>
    </row>
    <row r="29" spans="1:10" ht="19.5" customHeight="1" thickBot="1" x14ac:dyDescent="0.3">
      <c r="A29" s="140">
        <v>2018</v>
      </c>
      <c r="B29" s="138">
        <v>815</v>
      </c>
      <c r="C29" s="150" t="s">
        <v>137</v>
      </c>
      <c r="D29" s="139" t="s">
        <v>134</v>
      </c>
      <c r="E29" s="151">
        <v>203280</v>
      </c>
      <c r="F29" s="133" t="s">
        <v>20</v>
      </c>
      <c r="G29" s="110">
        <f>SUM(E16:E29)</f>
        <v>3995979</v>
      </c>
      <c r="H29" s="66"/>
    </row>
    <row r="30" spans="1:10" ht="19.5" customHeight="1" x14ac:dyDescent="0.25">
      <c r="A30" s="82">
        <v>2019</v>
      </c>
      <c r="B30" s="74">
        <v>353</v>
      </c>
      <c r="C30" s="62" t="s">
        <v>84</v>
      </c>
      <c r="D30" s="62" t="s">
        <v>39</v>
      </c>
      <c r="E30" s="63">
        <v>84700</v>
      </c>
      <c r="F30" s="109"/>
      <c r="G30" s="69"/>
      <c r="H30" s="65"/>
    </row>
    <row r="31" spans="1:10" ht="19.5" customHeight="1" x14ac:dyDescent="0.25">
      <c r="A31" s="57">
        <v>2019</v>
      </c>
      <c r="B31" s="53">
        <v>353</v>
      </c>
      <c r="C31" s="54" t="s">
        <v>82</v>
      </c>
      <c r="D31" s="54" t="s">
        <v>37</v>
      </c>
      <c r="E31" s="136">
        <v>99183.7</v>
      </c>
      <c r="F31" s="132"/>
      <c r="G31" s="70"/>
      <c r="H31" s="65"/>
    </row>
    <row r="32" spans="1:10" ht="23.25" customHeight="1" x14ac:dyDescent="0.25">
      <c r="A32" s="57">
        <v>2019</v>
      </c>
      <c r="B32" s="53">
        <v>353</v>
      </c>
      <c r="C32" s="54" t="s">
        <v>86</v>
      </c>
      <c r="D32" s="54" t="s">
        <v>42</v>
      </c>
      <c r="E32" s="136">
        <v>119487.5</v>
      </c>
      <c r="F32" s="132"/>
      <c r="G32" s="70"/>
      <c r="H32" s="65"/>
    </row>
    <row r="33" spans="1:8" ht="19.5" customHeight="1" x14ac:dyDescent="0.25">
      <c r="A33" s="57">
        <v>2019</v>
      </c>
      <c r="B33" s="55">
        <v>353</v>
      </c>
      <c r="C33" s="60" t="s">
        <v>116</v>
      </c>
      <c r="D33" s="104" t="s">
        <v>90</v>
      </c>
      <c r="E33" s="147">
        <f>605000+95590</f>
        <v>700590</v>
      </c>
      <c r="F33" s="132"/>
      <c r="G33" s="70"/>
      <c r="H33" s="65"/>
    </row>
    <row r="34" spans="1:8" ht="19.5" customHeight="1" x14ac:dyDescent="0.25">
      <c r="A34" s="57">
        <v>2019</v>
      </c>
      <c r="B34" s="55">
        <v>353</v>
      </c>
      <c r="C34" s="64" t="s">
        <v>88</v>
      </c>
      <c r="D34" s="56" t="s">
        <v>88</v>
      </c>
      <c r="E34" s="147">
        <v>66608.08</v>
      </c>
      <c r="F34" s="132"/>
      <c r="G34" s="70"/>
      <c r="H34" s="65"/>
    </row>
    <row r="35" spans="1:8" ht="19.5" customHeight="1" x14ac:dyDescent="0.25">
      <c r="A35" s="57">
        <v>2019</v>
      </c>
      <c r="B35" s="53" t="s">
        <v>48</v>
      </c>
      <c r="C35" s="54" t="s">
        <v>127</v>
      </c>
      <c r="D35" s="54" t="s">
        <v>45</v>
      </c>
      <c r="E35" s="136">
        <f>12100*2</f>
        <v>24200</v>
      </c>
      <c r="F35" s="132"/>
      <c r="G35" s="70"/>
      <c r="H35" s="65"/>
    </row>
    <row r="36" spans="1:8" ht="19.5" customHeight="1" x14ac:dyDescent="0.25">
      <c r="A36" s="57">
        <v>2019</v>
      </c>
      <c r="B36" s="53" t="s">
        <v>48</v>
      </c>
      <c r="C36" s="54" t="s">
        <v>126</v>
      </c>
      <c r="D36" s="54" t="s">
        <v>44</v>
      </c>
      <c r="E36" s="136">
        <f>10588*2</f>
        <v>21176</v>
      </c>
      <c r="F36" s="132"/>
      <c r="G36" s="70"/>
      <c r="H36" s="65"/>
    </row>
    <row r="37" spans="1:8" ht="19.5" customHeight="1" x14ac:dyDescent="0.25">
      <c r="A37" s="57">
        <v>2019</v>
      </c>
      <c r="B37" s="53" t="s">
        <v>48</v>
      </c>
      <c r="C37" s="54" t="s">
        <v>128</v>
      </c>
      <c r="D37" s="54" t="s">
        <v>43</v>
      </c>
      <c r="E37" s="136">
        <f>42955+36300</f>
        <v>79255</v>
      </c>
      <c r="F37" s="132"/>
      <c r="G37" s="70"/>
      <c r="H37" s="65"/>
    </row>
    <row r="38" spans="1:8" ht="19.5" customHeight="1" x14ac:dyDescent="0.25">
      <c r="A38" s="57">
        <v>2019</v>
      </c>
      <c r="B38" s="53">
        <v>353</v>
      </c>
      <c r="C38" s="60" t="s">
        <v>98</v>
      </c>
      <c r="D38" s="56" t="s">
        <v>99</v>
      </c>
      <c r="E38" s="147">
        <v>1808224</v>
      </c>
      <c r="F38" s="132"/>
      <c r="G38" s="70"/>
      <c r="H38" s="65"/>
    </row>
    <row r="39" spans="1:8" ht="19.5" customHeight="1" x14ac:dyDescent="0.25">
      <c r="A39" s="57">
        <v>2019</v>
      </c>
      <c r="B39" s="58">
        <v>352</v>
      </c>
      <c r="C39" s="60" t="s">
        <v>100</v>
      </c>
      <c r="D39" s="60" t="s">
        <v>101</v>
      </c>
      <c r="E39" s="147">
        <v>275000</v>
      </c>
      <c r="F39" s="132"/>
      <c r="G39" s="70"/>
      <c r="H39" s="65"/>
    </row>
    <row r="40" spans="1:8" ht="28.5" customHeight="1" x14ac:dyDescent="0.25">
      <c r="A40" s="57">
        <v>2019</v>
      </c>
      <c r="B40" s="58">
        <v>352</v>
      </c>
      <c r="C40" s="60" t="s">
        <v>103</v>
      </c>
      <c r="D40" s="60" t="s">
        <v>104</v>
      </c>
      <c r="E40" s="147">
        <v>58080</v>
      </c>
      <c r="F40" s="132"/>
      <c r="G40" s="70"/>
      <c r="H40" s="67"/>
    </row>
    <row r="41" spans="1:8" ht="45" x14ac:dyDescent="0.25">
      <c r="A41" s="57">
        <v>2019</v>
      </c>
      <c r="B41" s="58">
        <v>352</v>
      </c>
      <c r="C41" s="60" t="s">
        <v>113</v>
      </c>
      <c r="D41" s="60" t="s">
        <v>102</v>
      </c>
      <c r="E41" s="147">
        <f>96219.202+103769.6</f>
        <v>199988.80200000003</v>
      </c>
      <c r="F41" s="132"/>
      <c r="G41" s="70"/>
      <c r="H41" s="65"/>
    </row>
    <row r="42" spans="1:8" ht="19.5" customHeight="1" thickBot="1" x14ac:dyDescent="0.3">
      <c r="A42" s="167">
        <v>2019</v>
      </c>
      <c r="B42" s="144">
        <v>815</v>
      </c>
      <c r="C42" s="137" t="s">
        <v>137</v>
      </c>
      <c r="D42" s="78" t="s">
        <v>134</v>
      </c>
      <c r="E42" s="148">
        <v>117370</v>
      </c>
      <c r="F42" s="149" t="s">
        <v>112</v>
      </c>
      <c r="G42" s="72">
        <f>SUM(E30:E42)</f>
        <v>3653863.0820000004</v>
      </c>
      <c r="H42" s="65"/>
    </row>
    <row r="43" spans="1:8" ht="19.5" customHeight="1" x14ac:dyDescent="0.25">
      <c r="A43" s="73">
        <v>2020</v>
      </c>
      <c r="B43" s="74">
        <v>353</v>
      </c>
      <c r="C43" s="134" t="s">
        <v>83</v>
      </c>
      <c r="D43" s="134" t="s">
        <v>39</v>
      </c>
      <c r="E43" s="135">
        <v>187590</v>
      </c>
      <c r="F43" s="111"/>
      <c r="G43" s="69"/>
      <c r="H43" s="65"/>
    </row>
    <row r="44" spans="1:8" ht="19.5" customHeight="1" x14ac:dyDescent="0.25">
      <c r="A44" s="57">
        <v>2020</v>
      </c>
      <c r="B44" s="53" t="s">
        <v>48</v>
      </c>
      <c r="C44" s="54" t="s">
        <v>129</v>
      </c>
      <c r="D44" s="54" t="s">
        <v>43</v>
      </c>
      <c r="E44" s="124">
        <v>18150</v>
      </c>
      <c r="F44" s="112"/>
      <c r="G44" s="70"/>
      <c r="H44" s="65"/>
    </row>
    <row r="45" spans="1:8" ht="19.5" customHeight="1" x14ac:dyDescent="0.25">
      <c r="A45" s="57">
        <v>2020</v>
      </c>
      <c r="B45" s="53" t="s">
        <v>48</v>
      </c>
      <c r="C45" s="54" t="s">
        <v>130</v>
      </c>
      <c r="D45" s="54" t="s">
        <v>44</v>
      </c>
      <c r="E45" s="124">
        <v>21175</v>
      </c>
      <c r="F45" s="112"/>
      <c r="G45" s="70"/>
      <c r="H45" s="65"/>
    </row>
    <row r="46" spans="1:8" ht="19.5" customHeight="1" x14ac:dyDescent="0.25">
      <c r="A46" s="57">
        <v>2020</v>
      </c>
      <c r="B46" s="53">
        <v>353</v>
      </c>
      <c r="C46" s="54" t="s">
        <v>52</v>
      </c>
      <c r="D46" s="54" t="s">
        <v>53</v>
      </c>
      <c r="E46" s="124">
        <v>145000</v>
      </c>
      <c r="F46" s="112"/>
      <c r="G46" s="70"/>
      <c r="H46" s="65"/>
    </row>
    <row r="47" spans="1:8" ht="19.5" customHeight="1" x14ac:dyDescent="0.25">
      <c r="A47" s="57">
        <v>2020</v>
      </c>
      <c r="B47" s="58">
        <v>353</v>
      </c>
      <c r="C47" s="60" t="s">
        <v>76</v>
      </c>
      <c r="D47" s="60" t="s">
        <v>77</v>
      </c>
      <c r="E47" s="125">
        <f>1045+32065</f>
        <v>33110</v>
      </c>
      <c r="F47" s="112"/>
      <c r="G47" s="70"/>
      <c r="H47" s="65"/>
    </row>
    <row r="48" spans="1:8" ht="19.5" customHeight="1" x14ac:dyDescent="0.25">
      <c r="A48" s="57">
        <v>2020</v>
      </c>
      <c r="B48" s="55">
        <v>353</v>
      </c>
      <c r="C48" s="60" t="s">
        <v>95</v>
      </c>
      <c r="D48" s="56" t="s">
        <v>94</v>
      </c>
      <c r="E48" s="125">
        <v>292820</v>
      </c>
      <c r="F48" s="112"/>
      <c r="G48" s="70"/>
      <c r="H48" s="65"/>
    </row>
    <row r="49" spans="1:8" ht="19.5" customHeight="1" x14ac:dyDescent="0.25">
      <c r="A49" s="57">
        <v>2020</v>
      </c>
      <c r="B49" s="55">
        <v>353</v>
      </c>
      <c r="C49" s="64" t="s">
        <v>88</v>
      </c>
      <c r="D49" s="56" t="s">
        <v>88</v>
      </c>
      <c r="E49" s="125">
        <v>50628.24</v>
      </c>
      <c r="F49" s="112"/>
      <c r="G49" s="70"/>
      <c r="H49" s="65"/>
    </row>
    <row r="50" spans="1:8" ht="19.5" customHeight="1" x14ac:dyDescent="0.25">
      <c r="A50" s="57">
        <v>2020</v>
      </c>
      <c r="B50" s="58">
        <v>352</v>
      </c>
      <c r="C50" s="60" t="s">
        <v>100</v>
      </c>
      <c r="D50" s="60" t="s">
        <v>101</v>
      </c>
      <c r="E50" s="125">
        <v>20000</v>
      </c>
      <c r="F50" s="112"/>
      <c r="G50" s="70"/>
      <c r="H50" s="67"/>
    </row>
    <row r="51" spans="1:8" ht="21" customHeight="1" x14ac:dyDescent="0.25">
      <c r="A51" s="57">
        <v>2020</v>
      </c>
      <c r="B51" s="58">
        <v>352</v>
      </c>
      <c r="C51" s="60" t="s">
        <v>105</v>
      </c>
      <c r="D51" s="60" t="s">
        <v>106</v>
      </c>
      <c r="E51" s="125">
        <v>326428</v>
      </c>
      <c r="F51" s="112"/>
      <c r="G51" s="70"/>
    </row>
    <row r="52" spans="1:8" ht="15.75" thickBot="1" x14ac:dyDescent="0.3">
      <c r="A52" s="79">
        <v>2020</v>
      </c>
      <c r="B52" s="77">
        <v>352</v>
      </c>
      <c r="C52" s="78" t="s">
        <v>107</v>
      </c>
      <c r="D52" s="78" t="s">
        <v>90</v>
      </c>
      <c r="E52" s="126">
        <v>696960</v>
      </c>
      <c r="F52" s="128" t="s">
        <v>114</v>
      </c>
      <c r="G52" s="72">
        <f>SUM(E43:E52)</f>
        <v>1791861.24</v>
      </c>
    </row>
    <row r="53" spans="1:8" x14ac:dyDescent="0.25">
      <c r="E53" s="50"/>
      <c r="F53" s="102" t="s">
        <v>117</v>
      </c>
      <c r="G53" s="103">
        <f>G5+G15+G29+G42+G52</f>
        <v>12517965.232000001</v>
      </c>
    </row>
    <row r="54" spans="1:8" x14ac:dyDescent="0.25">
      <c r="E54" s="50"/>
      <c r="F54" s="48"/>
    </row>
    <row r="55" spans="1:8" x14ac:dyDescent="0.25">
      <c r="E55" s="50"/>
      <c r="F55" s="48"/>
    </row>
    <row r="56" spans="1:8" x14ac:dyDescent="0.25">
      <c r="F56" s="48"/>
    </row>
  </sheetData>
  <mergeCells count="6">
    <mergeCell ref="A1:G1"/>
    <mergeCell ref="I1:Q1"/>
    <mergeCell ref="A2:G2"/>
    <mergeCell ref="I2:Q2"/>
    <mergeCell ref="E3:G3"/>
    <mergeCell ref="O3:Q3"/>
  </mergeCells>
  <pageMargins left="0.7" right="0.7" top="0.78740157499999996" bottom="0.78740157499999996" header="0.3" footer="0.3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workbookViewId="0">
      <selection activeCell="B14" sqref="B14"/>
    </sheetView>
  </sheetViews>
  <sheetFormatPr defaultRowHeight="15" x14ac:dyDescent="0.25"/>
  <cols>
    <col min="1" max="1" width="18.140625" customWidth="1"/>
    <col min="2" max="2" width="41.5703125" style="2" customWidth="1"/>
    <col min="3" max="3" width="19.42578125" customWidth="1"/>
    <col min="4" max="4" width="10.7109375" customWidth="1"/>
    <col min="5" max="6" width="11.42578125" bestFit="1" customWidth="1"/>
  </cols>
  <sheetData>
    <row r="1" spans="1:5" ht="39.75" customHeight="1" thickBot="1" x14ac:dyDescent="0.3">
      <c r="A1" s="163" t="s">
        <v>12</v>
      </c>
      <c r="B1" s="163"/>
      <c r="C1" s="163"/>
      <c r="D1" s="23"/>
    </row>
    <row r="2" spans="1:5" ht="30.75" thickBot="1" x14ac:dyDescent="0.3">
      <c r="A2" s="29" t="s">
        <v>0</v>
      </c>
      <c r="B2" s="30" t="s">
        <v>1</v>
      </c>
      <c r="C2" s="164" t="s">
        <v>2</v>
      </c>
      <c r="D2" s="165"/>
      <c r="E2" s="166"/>
    </row>
    <row r="3" spans="1:5" ht="15.75" thickBot="1" x14ac:dyDescent="0.3">
      <c r="A3" s="26">
        <v>2010</v>
      </c>
      <c r="B3" s="27" t="s">
        <v>8</v>
      </c>
      <c r="C3" s="28">
        <v>622669</v>
      </c>
      <c r="D3" s="31" t="s">
        <v>21</v>
      </c>
      <c r="E3" s="32">
        <f>SUM(C3)</f>
        <v>622669</v>
      </c>
    </row>
    <row r="4" spans="1:5" x14ac:dyDescent="0.25">
      <c r="A4" s="13">
        <v>2011</v>
      </c>
      <c r="B4" s="14" t="s">
        <v>3</v>
      </c>
      <c r="C4" s="15">
        <v>669900</v>
      </c>
      <c r="D4" s="33"/>
      <c r="E4" s="34"/>
    </row>
    <row r="5" spans="1:5" x14ac:dyDescent="0.25">
      <c r="A5" s="3">
        <v>2011</v>
      </c>
      <c r="B5" s="4" t="s">
        <v>4</v>
      </c>
      <c r="C5" s="5">
        <v>24000</v>
      </c>
      <c r="D5" s="35"/>
      <c r="E5" s="36"/>
    </row>
    <row r="6" spans="1:5" x14ac:dyDescent="0.25">
      <c r="A6" s="3">
        <v>2011</v>
      </c>
      <c r="B6" s="4" t="s">
        <v>5</v>
      </c>
      <c r="C6" s="5">
        <v>120000</v>
      </c>
      <c r="D6" s="35"/>
      <c r="E6" s="36"/>
    </row>
    <row r="7" spans="1:5" x14ac:dyDescent="0.25">
      <c r="A7" s="3">
        <v>2011</v>
      </c>
      <c r="B7" s="4" t="s">
        <v>6</v>
      </c>
      <c r="C7" s="5">
        <v>219994</v>
      </c>
      <c r="D7" s="35"/>
      <c r="E7" s="36"/>
    </row>
    <row r="8" spans="1:5" x14ac:dyDescent="0.25">
      <c r="A8" s="3">
        <v>2011</v>
      </c>
      <c r="B8" s="4" t="s">
        <v>7</v>
      </c>
      <c r="C8" s="5">
        <v>250000</v>
      </c>
      <c r="D8" s="35"/>
      <c r="E8" s="36"/>
    </row>
    <row r="9" spans="1:5" ht="15.75" thickBot="1" x14ac:dyDescent="0.3">
      <c r="A9" s="10">
        <v>2011</v>
      </c>
      <c r="B9" s="11" t="s">
        <v>8</v>
      </c>
      <c r="C9" s="12">
        <v>199950</v>
      </c>
      <c r="D9" s="35" t="s">
        <v>13</v>
      </c>
      <c r="E9" s="37">
        <f>SUM(C4:C9)</f>
        <v>1483844</v>
      </c>
    </row>
    <row r="10" spans="1:5" ht="15.75" thickBot="1" x14ac:dyDescent="0.3">
      <c r="A10" s="16">
        <v>2012</v>
      </c>
      <c r="B10" s="17" t="s">
        <v>9</v>
      </c>
      <c r="C10" s="18">
        <v>36000</v>
      </c>
      <c r="D10" s="38" t="s">
        <v>14</v>
      </c>
      <c r="E10" s="39">
        <f>SUM(C10)</f>
        <v>36000</v>
      </c>
    </row>
    <row r="11" spans="1:5" x14ac:dyDescent="0.25">
      <c r="A11" s="13">
        <v>2013</v>
      </c>
      <c r="B11" s="14" t="s">
        <v>4</v>
      </c>
      <c r="C11" s="15">
        <v>40000</v>
      </c>
      <c r="D11" s="38"/>
      <c r="E11" s="40"/>
    </row>
    <row r="12" spans="1:5" x14ac:dyDescent="0.25">
      <c r="A12" s="3">
        <v>2013</v>
      </c>
      <c r="B12" s="4" t="s">
        <v>10</v>
      </c>
      <c r="C12" s="5">
        <v>205700</v>
      </c>
      <c r="D12" s="35"/>
      <c r="E12" s="41"/>
    </row>
    <row r="13" spans="1:5" x14ac:dyDescent="0.25">
      <c r="A13" s="3">
        <v>2013</v>
      </c>
      <c r="B13" s="4" t="s">
        <v>7</v>
      </c>
      <c r="C13" s="5">
        <v>968000</v>
      </c>
      <c r="D13" s="35"/>
      <c r="E13" s="41"/>
    </row>
    <row r="14" spans="1:5" ht="33" thickBot="1" x14ac:dyDescent="0.3">
      <c r="A14" s="45">
        <v>2013</v>
      </c>
      <c r="B14" s="11" t="s">
        <v>22</v>
      </c>
      <c r="C14" s="24">
        <v>680203.44</v>
      </c>
      <c r="D14" s="46" t="s">
        <v>15</v>
      </c>
      <c r="E14" s="47">
        <f>SUM(C11:C14)</f>
        <v>1893903.44</v>
      </c>
    </row>
    <row r="15" spans="1:5" ht="15.75" thickBot="1" x14ac:dyDescent="0.3">
      <c r="A15" s="16">
        <v>2014</v>
      </c>
      <c r="B15" s="17" t="s">
        <v>6</v>
      </c>
      <c r="C15" s="25">
        <v>359748</v>
      </c>
      <c r="D15" s="42" t="s">
        <v>16</v>
      </c>
      <c r="E15" s="39">
        <f>SUM(C15)</f>
        <v>359748</v>
      </c>
    </row>
    <row r="16" spans="1:5" ht="15.75" thickBot="1" x14ac:dyDescent="0.3">
      <c r="A16" s="19">
        <v>2015</v>
      </c>
      <c r="B16" s="20" t="s">
        <v>11</v>
      </c>
      <c r="C16" s="21">
        <v>0</v>
      </c>
      <c r="D16" s="42" t="s">
        <v>17</v>
      </c>
      <c r="E16" s="43">
        <v>0</v>
      </c>
    </row>
    <row r="17" spans="1:6" ht="15.75" thickBot="1" x14ac:dyDescent="0.3">
      <c r="A17" s="19">
        <v>2016</v>
      </c>
      <c r="B17" s="20" t="s">
        <v>11</v>
      </c>
      <c r="C17" s="21">
        <v>0</v>
      </c>
      <c r="D17" s="42" t="s">
        <v>18</v>
      </c>
      <c r="E17" s="43">
        <v>0</v>
      </c>
    </row>
    <row r="18" spans="1:6" ht="15.75" thickBot="1" x14ac:dyDescent="0.3">
      <c r="A18" s="16">
        <v>2017</v>
      </c>
      <c r="B18" s="17" t="s">
        <v>11</v>
      </c>
      <c r="C18" s="18">
        <v>0</v>
      </c>
      <c r="D18" s="42" t="s">
        <v>19</v>
      </c>
      <c r="E18" s="43">
        <v>0</v>
      </c>
      <c r="F18" s="1"/>
    </row>
    <row r="19" spans="1:6" ht="15.75" thickBot="1" x14ac:dyDescent="0.3">
      <c r="A19" s="19">
        <v>2018</v>
      </c>
      <c r="B19" s="20" t="s">
        <v>11</v>
      </c>
      <c r="C19" s="21">
        <v>0</v>
      </c>
      <c r="D19" s="44" t="s">
        <v>20</v>
      </c>
      <c r="E19" s="43">
        <v>0</v>
      </c>
    </row>
    <row r="20" spans="1:6" x14ac:dyDescent="0.25">
      <c r="A20" s="7"/>
      <c r="B20" s="8"/>
      <c r="C20" s="9"/>
      <c r="D20" s="9"/>
      <c r="E20" s="22">
        <f>SUM(E2:E19)</f>
        <v>4396164.4399999995</v>
      </c>
    </row>
    <row r="21" spans="1:6" ht="21" customHeight="1" x14ac:dyDescent="0.25">
      <c r="A21" s="6" t="s">
        <v>24</v>
      </c>
    </row>
    <row r="22" spans="1:6" ht="21" x14ac:dyDescent="0.3">
      <c r="A22" s="6" t="s">
        <v>23</v>
      </c>
    </row>
  </sheetData>
  <mergeCells count="2">
    <mergeCell ref="A1:C1"/>
    <mergeCell ref="C2:E2"/>
  </mergeCells>
  <pageMargins left="0.7" right="0.7" top="0.78740157499999996" bottom="0.78740157499999996" header="0.3" footer="0.3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 1 + 2</vt:lpstr>
      <vt:lpstr>VZOR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Dlesková Irena (MPSV)</dc:creator>
  <cp:lastModifiedBy>Trličíková Michala Mgr. (MPSV)</cp:lastModifiedBy>
  <cp:lastPrinted>2019-10-02T13:50:58Z</cp:lastPrinted>
  <dcterms:created xsi:type="dcterms:W3CDTF">2019-09-17T10:02:29Z</dcterms:created>
  <dcterms:modified xsi:type="dcterms:W3CDTF">2020-07-28T09:38:39Z</dcterms:modified>
</cp:coreProperties>
</file>